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4\Other Cost Reports\Pointe Group Care\Medicaid Cost Reports\1 Baypointe\Audit Baypointe\Files to Upload BP\"/>
    </mc:Choice>
  </mc:AlternateContent>
  <xr:revisionPtr revIDLastSave="0" documentId="8_{297FC4C1-FF40-40EF-B5B9-6ECEBFD5A8FA}" xr6:coauthVersionLast="47" xr6:coauthVersionMax="47" xr10:uidLastSave="{00000000-0000-0000-0000-000000000000}"/>
  <bookViews>
    <workbookView xWindow="22932" yWindow="-108" windowWidth="23256" windowHeight="12456" xr2:uid="{975DCBAF-E8A6-43DD-894F-040CA7B770CA}"/>
  </bookViews>
  <sheets>
    <sheet name="Acctg" sheetId="1" r:id="rId1"/>
    <sheet name="Employee Totals by Account (2)" sheetId="5" r:id="rId2"/>
  </sheets>
  <definedNames>
    <definedName name="_xlnm._FilterDatabase" localSheetId="1" hidden="1">'Employee Totals by Account (2)'!#REF!</definedName>
    <definedName name="AcctRange">#REF!</definedName>
    <definedName name="AdjRange">#REF!</definedName>
    <definedName name="amount">#REF!</definedName>
    <definedName name="Amounts" localSheetId="1">#REF!</definedName>
    <definedName name="Amounts">#REF!</definedName>
    <definedName name="AmtRange">#REF!</definedName>
    <definedName name="CHealthLife" localSheetId="1">'Employee Totals by Account (2)'!$Q$5:$Q$23</definedName>
    <definedName name="CHealthLife">#REF!</definedName>
    <definedName name="Code">#REF!</definedName>
    <definedName name="Codes" localSheetId="1">#REF!</definedName>
    <definedName name="Codes">#REF!</definedName>
    <definedName name="coding" localSheetId="1">#REF!</definedName>
    <definedName name="coding">#REF!</definedName>
    <definedName name="ColRange">#REF!</definedName>
    <definedName name="CommentRange">#REF!</definedName>
    <definedName name="COtherBen" localSheetId="1">'Employee Totals by Account (2)'!$R$5:$R$23</definedName>
    <definedName name="COtherBen">#REF!</definedName>
    <definedName name="CPens" localSheetId="1">'Employee Totals by Account (2)'!$N$5:$N$23</definedName>
    <definedName name="CPens">#REF!</definedName>
    <definedName name="CPRTax" localSheetId="1">'Employee Totals by Account (2)'!$I$5:$I$23</definedName>
    <definedName name="CPRTax">#REF!</definedName>
    <definedName name="CWage" localSheetId="1">'Employee Totals by Account (2)'!$G$5:$G$23</definedName>
    <definedName name="CWage">#REF!</definedName>
    <definedName name="CWorkC" localSheetId="1">'Employee Totals by Account (2)'!$J$5:$J$23</definedName>
    <definedName name="CWorkC">#REF!</definedName>
    <definedName name="Dental" localSheetId="1">'Employee Totals by Account (2)'!$G$30</definedName>
    <definedName name="Dental">#REF!</definedName>
    <definedName name="DescRange">#REF!</definedName>
    <definedName name="EBLnRange" localSheetId="1">'Employee Totals by Account (2)'!$A$4:$A$23</definedName>
    <definedName name="EBLnRange">#REF!</definedName>
    <definedName name="FormatAcctRange">#REF!</definedName>
    <definedName name="Health" localSheetId="1">'Employee Totals by Account (2)'!$G$29</definedName>
    <definedName name="Health">#REF!</definedName>
    <definedName name="HealthLife" localSheetId="1">'Employee Totals by Account (2)'!$G$29</definedName>
    <definedName name="HealthLife">#REF!</definedName>
    <definedName name="Life" localSheetId="1">'Employee Totals by Account (2)'!$G$31</definedName>
    <definedName name="Life">#REF!</definedName>
    <definedName name="LnRange">#REF!</definedName>
    <definedName name="NetIncomeLoss">#REF!</definedName>
    <definedName name="numbers" localSheetId="1">#REF!</definedName>
    <definedName name="numbers">#REF!</definedName>
    <definedName name="OrgRange">#REF!</definedName>
    <definedName name="OrigTBAcct">#REF!</definedName>
    <definedName name="OrigTBAmt">#REF!</definedName>
    <definedName name="Other" localSheetId="1">'Employee Totals by Account (2)'!$G$34</definedName>
    <definedName name="Other">#REF!</definedName>
    <definedName name="Other2" localSheetId="1">'Employee Totals by Account (2)'!$G$35</definedName>
    <definedName name="Other2">#REF!</definedName>
    <definedName name="Penwion" localSheetId="1">'Employee Totals by Account (2)'!$G$33</definedName>
    <definedName name="Penwion">#REF!</definedName>
    <definedName name="PRTax" localSheetId="1">'Employee Totals by Account (2)'!$G$28</definedName>
    <definedName name="PRTax">#REF!</definedName>
    <definedName name="SalAcct" localSheetId="1">'Employee Totals by Account (2)'!$B$5:$B$23</definedName>
    <definedName name="SalAcct">#REF!</definedName>
    <definedName name="SchRange">#REF!</definedName>
    <definedName name="SubRange">#REF!</definedName>
    <definedName name="TotBenRange" localSheetId="1">'Employee Totals by Account (2)'!$Q$4:$Q$23</definedName>
    <definedName name="TotBenRange">#REF!</definedName>
    <definedName name="TotTaxRange" localSheetId="1">'Employee Totals by Account (2)'!$R$4</definedName>
    <definedName name="TotTaxRange">#REF!</definedName>
    <definedName name="WorkC" localSheetId="1">'Employee Totals by Account (2)'!$G$32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0" i="5" l="1"/>
  <c r="F35" i="5" s="1"/>
  <c r="N40" i="5"/>
  <c r="M40" i="5"/>
  <c r="L40" i="5"/>
  <c r="K40" i="5"/>
  <c r="F29" i="5" s="1"/>
  <c r="G29" i="5" s="1"/>
  <c r="J40" i="5"/>
  <c r="F32" i="5" s="1"/>
  <c r="I40" i="5"/>
  <c r="F28" i="5" s="1"/>
  <c r="G28" i="5" s="1"/>
  <c r="R39" i="5"/>
  <c r="Q39" i="5"/>
  <c r="P39" i="5"/>
  <c r="R38" i="5"/>
  <c r="Q38" i="5"/>
  <c r="P38" i="5"/>
  <c r="G34" i="5"/>
  <c r="F33" i="5"/>
  <c r="G33" i="5"/>
  <c r="F31" i="5"/>
  <c r="G31" i="5" s="1"/>
  <c r="F30" i="5"/>
  <c r="D24" i="5"/>
  <c r="E23" i="5"/>
  <c r="F23" i="5" s="1"/>
  <c r="E22" i="5"/>
  <c r="F22" i="5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3" i="5"/>
  <c r="F13" i="5" s="1"/>
  <c r="E12" i="5"/>
  <c r="F12" i="5" s="1"/>
  <c r="E11" i="5"/>
  <c r="F11" i="5" s="1"/>
  <c r="E10" i="5"/>
  <c r="F10" i="5" s="1"/>
  <c r="E9" i="5"/>
  <c r="F9" i="5" s="1"/>
  <c r="E8" i="5"/>
  <c r="F8" i="5" s="1"/>
  <c r="E7" i="5"/>
  <c r="F7" i="5" s="1"/>
  <c r="E6" i="5"/>
  <c r="F6" i="5" s="1"/>
  <c r="E5" i="5"/>
  <c r="F5" i="5" s="1"/>
  <c r="F24" i="5" l="1"/>
  <c r="G24" i="5"/>
  <c r="H17" i="5" s="1"/>
  <c r="G30" i="5"/>
  <c r="G35" i="5"/>
  <c r="H35" i="5" s="1"/>
  <c r="G32" i="5"/>
  <c r="E24" i="5"/>
  <c r="E36" i="5"/>
  <c r="G36" i="5" l="1"/>
  <c r="H11" i="5"/>
  <c r="H9" i="5"/>
  <c r="H14" i="5"/>
  <c r="N14" i="5" s="1"/>
  <c r="H12" i="5"/>
  <c r="J12" i="5" s="1"/>
  <c r="G40" i="5"/>
  <c r="H5" i="5"/>
  <c r="J5" i="5" s="1"/>
  <c r="H23" i="5"/>
  <c r="N23" i="5" s="1"/>
  <c r="H10" i="5"/>
  <c r="O10" i="5" s="1"/>
  <c r="H6" i="5"/>
  <c r="H20" i="5"/>
  <c r="L20" i="5" s="1"/>
  <c r="H7" i="5"/>
  <c r="M7" i="5" s="1"/>
  <c r="H21" i="5"/>
  <c r="N21" i="5" s="1"/>
  <c r="H15" i="5"/>
  <c r="O15" i="5" s="1"/>
  <c r="H16" i="5"/>
  <c r="J16" i="5" s="1"/>
  <c r="H13" i="5"/>
  <c r="N13" i="5" s="1"/>
  <c r="H8" i="5"/>
  <c r="L8" i="5" s="1"/>
  <c r="H22" i="5"/>
  <c r="G26" i="5"/>
  <c r="H19" i="5"/>
  <c r="I19" i="5" s="1"/>
  <c r="H18" i="5"/>
  <c r="O18" i="5" s="1"/>
  <c r="I14" i="5"/>
  <c r="O14" i="5"/>
  <c r="L14" i="5"/>
  <c r="K14" i="5"/>
  <c r="J14" i="5"/>
  <c r="I15" i="5"/>
  <c r="J10" i="5"/>
  <c r="K20" i="5"/>
  <c r="J20" i="5"/>
  <c r="N20" i="5"/>
  <c r="M20" i="5"/>
  <c r="J7" i="5"/>
  <c r="O7" i="5"/>
  <c r="M6" i="5"/>
  <c r="K6" i="5"/>
  <c r="O6" i="5"/>
  <c r="N6" i="5"/>
  <c r="L6" i="5"/>
  <c r="J6" i="5"/>
  <c r="I6" i="5"/>
  <c r="K16" i="5"/>
  <c r="I16" i="5"/>
  <c r="J21" i="5"/>
  <c r="K12" i="5"/>
  <c r="M12" i="5"/>
  <c r="N12" i="5"/>
  <c r="N9" i="5"/>
  <c r="M9" i="5"/>
  <c r="L9" i="5"/>
  <c r="K9" i="5"/>
  <c r="J9" i="5"/>
  <c r="I9" i="5"/>
  <c r="O9" i="5"/>
  <c r="J13" i="5"/>
  <c r="J8" i="5"/>
  <c r="J19" i="5"/>
  <c r="N19" i="5"/>
  <c r="I22" i="5"/>
  <c r="O22" i="5"/>
  <c r="N22" i="5"/>
  <c r="M22" i="5"/>
  <c r="L22" i="5"/>
  <c r="K22" i="5"/>
  <c r="J22" i="5"/>
  <c r="I5" i="5"/>
  <c r="L5" i="5"/>
  <c r="J11" i="5"/>
  <c r="I11" i="5"/>
  <c r="O11" i="5"/>
  <c r="N11" i="5"/>
  <c r="M11" i="5"/>
  <c r="K11" i="5"/>
  <c r="L11" i="5"/>
  <c r="L18" i="5"/>
  <c r="K18" i="5"/>
  <c r="J18" i="5"/>
  <c r="I18" i="5"/>
  <c r="N17" i="5"/>
  <c r="M17" i="5"/>
  <c r="L17" i="5"/>
  <c r="K17" i="5"/>
  <c r="J17" i="5"/>
  <c r="I17" i="5"/>
  <c r="O17" i="5"/>
  <c r="M16" i="5" l="1"/>
  <c r="O23" i="5"/>
  <c r="L16" i="5"/>
  <c r="L23" i="5"/>
  <c r="N5" i="5"/>
  <c r="M13" i="5"/>
  <c r="K21" i="5"/>
  <c r="K5" i="5"/>
  <c r="Q5" i="5" s="1"/>
  <c r="M5" i="5"/>
  <c r="O5" i="5"/>
  <c r="O21" i="5"/>
  <c r="M14" i="5"/>
  <c r="I13" i="5"/>
  <c r="O16" i="5"/>
  <c r="H24" i="5"/>
  <c r="L12" i="5"/>
  <c r="K15" i="5"/>
  <c r="I21" i="5"/>
  <c r="J15" i="5"/>
  <c r="L15" i="5"/>
  <c r="M18" i="5"/>
  <c r="O12" i="5"/>
  <c r="L21" i="5"/>
  <c r="M15" i="5"/>
  <c r="I12" i="5"/>
  <c r="M21" i="5"/>
  <c r="N15" i="5"/>
  <c r="N18" i="5"/>
  <c r="Q18" i="5" s="1"/>
  <c r="I10" i="5"/>
  <c r="I23" i="5"/>
  <c r="R23" i="5" s="1"/>
  <c r="K19" i="5"/>
  <c r="K13" i="5"/>
  <c r="L19" i="5"/>
  <c r="O8" i="5"/>
  <c r="L13" i="5"/>
  <c r="L7" i="5"/>
  <c r="O20" i="5"/>
  <c r="Q20" i="5" s="1"/>
  <c r="L10" i="5"/>
  <c r="K23" i="5"/>
  <c r="Q23" i="5" s="1"/>
  <c r="M8" i="5"/>
  <c r="N8" i="5"/>
  <c r="K7" i="5"/>
  <c r="K10" i="5"/>
  <c r="J23" i="5"/>
  <c r="M19" i="5"/>
  <c r="I8" i="5"/>
  <c r="R8" i="5" s="1"/>
  <c r="O13" i="5"/>
  <c r="N16" i="5"/>
  <c r="P16" i="5" s="1"/>
  <c r="N7" i="5"/>
  <c r="I20" i="5"/>
  <c r="M10" i="5"/>
  <c r="N10" i="5"/>
  <c r="O19" i="5"/>
  <c r="K8" i="5"/>
  <c r="I7" i="5"/>
  <c r="R7" i="5" s="1"/>
  <c r="M23" i="5"/>
  <c r="Q22" i="5"/>
  <c r="P14" i="5"/>
  <c r="R14" i="5"/>
  <c r="R18" i="5"/>
  <c r="Q11" i="5"/>
  <c r="R21" i="5"/>
  <c r="R16" i="5"/>
  <c r="Q14" i="5"/>
  <c r="R17" i="5"/>
  <c r="P17" i="5"/>
  <c r="R19" i="5"/>
  <c r="R13" i="5"/>
  <c r="R9" i="5"/>
  <c r="P9" i="5"/>
  <c r="Q6" i="5"/>
  <c r="R5" i="5"/>
  <c r="Q17" i="5"/>
  <c r="R11" i="5"/>
  <c r="P11" i="5"/>
  <c r="P22" i="5"/>
  <c r="R22" i="5"/>
  <c r="R12" i="5"/>
  <c r="R10" i="5"/>
  <c r="Q9" i="5"/>
  <c r="P6" i="5"/>
  <c r="R6" i="5"/>
  <c r="P12" i="5" l="1"/>
  <c r="P5" i="5"/>
  <c r="P19" i="5"/>
  <c r="P18" i="5"/>
  <c r="Q16" i="5"/>
  <c r="M24" i="5"/>
  <c r="Q13" i="5"/>
  <c r="N24" i="5"/>
  <c r="J24" i="5"/>
  <c r="P7" i="5"/>
  <c r="Q21" i="5"/>
  <c r="I24" i="5"/>
  <c r="P8" i="5"/>
  <c r="P21" i="5"/>
  <c r="P10" i="5"/>
  <c r="Q19" i="5"/>
  <c r="Q12" i="5"/>
  <c r="Q15" i="5"/>
  <c r="O24" i="5"/>
  <c r="P15" i="5"/>
  <c r="R15" i="5"/>
  <c r="P23" i="5"/>
  <c r="Q10" i="5"/>
  <c r="Q8" i="5"/>
  <c r="Q7" i="5"/>
  <c r="P13" i="5"/>
  <c r="L24" i="5"/>
  <c r="P20" i="5"/>
  <c r="R20" i="5"/>
  <c r="K24" i="5"/>
  <c r="R24" i="5" l="1"/>
  <c r="P24" i="5"/>
  <c r="Q24" i="5"/>
</calcChain>
</file>

<file path=xl/sharedStrings.xml><?xml version="1.0" encoding="utf-8"?>
<sst xmlns="http://schemas.openxmlformats.org/spreadsheetml/2006/main" count="114" uniqueCount="95">
  <si>
    <t>Footnotes &amp; Explanations</t>
  </si>
  <si>
    <t>Type of Accounting Services Provided:</t>
  </si>
  <si>
    <t>Tax preparation and cost reporting</t>
  </si>
  <si>
    <t>Baypointe Rehab</t>
  </si>
  <si>
    <t>Salaries Hours &amp; Benefits</t>
  </si>
  <si>
    <t>Line</t>
  </si>
  <si>
    <t>Acct</t>
  </si>
  <si>
    <t>Description</t>
  </si>
  <si>
    <t>FTEs</t>
  </si>
  <si>
    <t>#Staff</t>
  </si>
  <si>
    <t>Wages (GL)</t>
  </si>
  <si>
    <t>% Total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</si>
  <si>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</si>
  <si>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</si>
  <si>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</si>
  <si>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</si>
  <si>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</si>
  <si>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</si>
  <si>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</si>
  <si>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</si>
  <si>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Total Ben Incl Below</t>
  </si>
  <si>
    <t>Total Tax Incl Below</t>
  </si>
  <si>
    <t>L3.1</t>
  </si>
  <si>
    <t>Staff Development</t>
  </si>
  <si>
    <t>L3.5</t>
  </si>
  <si>
    <t>Plant Operations</t>
  </si>
  <si>
    <t>L3.18</t>
  </si>
  <si>
    <t>Dietary Staff</t>
  </si>
  <si>
    <t>L3.13</t>
  </si>
  <si>
    <t>Dietician</t>
  </si>
  <si>
    <t>L3.24</t>
  </si>
  <si>
    <t>Laundry Staff</t>
  </si>
  <si>
    <t>Housekeeping Staff</t>
  </si>
  <si>
    <t>L3.36</t>
  </si>
  <si>
    <t>Ward Clerks/Medical Records</t>
  </si>
  <si>
    <t>L3.40</t>
  </si>
  <si>
    <t>MMQ Nurses</t>
  </si>
  <si>
    <t>L3.48</t>
  </si>
  <si>
    <t>6540.0</t>
  </si>
  <si>
    <t>Social Service Staff</t>
  </si>
  <si>
    <t>L3.64</t>
  </si>
  <si>
    <t>7021.1</t>
  </si>
  <si>
    <t>Recreational Staff</t>
  </si>
  <si>
    <t>L2.1</t>
  </si>
  <si>
    <t>4110.1</t>
  </si>
  <si>
    <t>L2.7</t>
  </si>
  <si>
    <t>4140.1</t>
  </si>
  <si>
    <t>Clerical Staff</t>
  </si>
  <si>
    <t>L1.1</t>
  </si>
  <si>
    <t>6020.1</t>
  </si>
  <si>
    <t>L1.7</t>
  </si>
  <si>
    <t>RN</t>
  </si>
  <si>
    <t>L1.12</t>
  </si>
  <si>
    <t>LPN</t>
  </si>
  <si>
    <t>L1.17</t>
  </si>
  <si>
    <t>CNA</t>
  </si>
  <si>
    <t>L3.70</t>
  </si>
  <si>
    <t>RCA</t>
  </si>
  <si>
    <t>MDS/OBRA</t>
  </si>
  <si>
    <t>TB Amount</t>
  </si>
  <si>
    <t>Directly Assigned</t>
  </si>
  <si>
    <t>Remainder (Alloc Above)</t>
  </si>
  <si>
    <t xml:space="preserve">    Payroll Taxes</t>
  </si>
  <si>
    <t>612500.000</t>
  </si>
  <si>
    <t>Health Life</t>
  </si>
  <si>
    <t xml:space="preserve">    Group Health Insurance</t>
  </si>
  <si>
    <t>612600.000</t>
  </si>
  <si>
    <t xml:space="preserve">    Group Dental Insurance</t>
  </si>
  <si>
    <t>612700.000</t>
  </si>
  <si>
    <t xml:space="preserve">    Group Life/STD Insurance</t>
  </si>
  <si>
    <t>612800.000</t>
  </si>
  <si>
    <t xml:space="preserve">    Workers Comp. Insurance</t>
  </si>
  <si>
    <t>612900.000</t>
  </si>
  <si>
    <t xml:space="preserve">    Pension Expense</t>
  </si>
  <si>
    <t>613000.000</t>
  </si>
  <si>
    <t>Ben Other</t>
  </si>
  <si>
    <t xml:space="preserve">    Tuition &amp; Edu. Reimbursement</t>
  </si>
  <si>
    <t>613100.000</t>
  </si>
  <si>
    <t xml:space="preserve">    Employee Benefits - Other</t>
  </si>
  <si>
    <t>613300.000</t>
  </si>
  <si>
    <t>Wages</t>
  </si>
  <si>
    <t>Total Health/Life</t>
  </si>
  <si>
    <t>Total Other</t>
  </si>
  <si>
    <t xml:space="preserve">    Salary - Administrator</t>
  </si>
  <si>
    <t>611000.000</t>
  </si>
  <si>
    <t xml:space="preserve">    Salary - Director of Nursing</t>
  </si>
  <si>
    <t>671000.000</t>
  </si>
  <si>
    <t>Total Salaries</t>
  </si>
  <si>
    <t>Administrative</t>
  </si>
  <si>
    <t>L3.60</t>
  </si>
  <si>
    <t>RPT</t>
  </si>
  <si>
    <t>Hours</t>
  </si>
  <si>
    <t>DON</t>
  </si>
  <si>
    <t>1/1/23 - 12/31/23</t>
  </si>
  <si>
    <t>Revised report submitted using audited financials, October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</si>
</sst>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0"/>
      <color rgb="FF000000"/>
      <name val="Times New Roman"/>
      <family val="1"/>
    </font>
    <font>
      <b/>
      <u val="singleAccounting"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0" fontId="14" fillId="0" borderId="0"/>
  </cellStyleXfs>
  <cellXfs count="51">
    <xf numFmtId="0" fontId="0" fillId="0" borderId="0" xfId="0"/>
    <xf numFmtId="0" fontId="2" fillId="0" borderId="0" xfId="1" applyFont="1"/>
    <xf numFmtId="0" fontId="1" fillId="0" borderId="0" xfId="1" applyAlignment="1">
      <alignment horizontal="left"/>
    </xf>
    <xf numFmtId="164" fontId="3" fillId="0" borderId="0" xfId="2" applyNumberFormat="1" applyFont="1"/>
    <xf numFmtId="164" fontId="1" fillId="0" borderId="0" xfId="3" applyNumberFormat="1" applyFont="1"/>
    <xf numFmtId="0" fontId="1" fillId="0" borderId="0" xfId="1"/>
    <xf numFmtId="49" fontId="5" fillId="0" borderId="0" xfId="1" applyNumberFormat="1" applyFont="1"/>
    <xf numFmtId="0" fontId="5" fillId="0" borderId="0" xfId="1" applyFont="1" applyAlignment="1">
      <alignment horizontal="left"/>
    </xf>
    <xf numFmtId="164" fontId="6" fillId="0" borderId="0" xfId="2" applyNumberFormat="1" applyFont="1" applyAlignment="1">
      <alignment horizontal="right" wrapText="1"/>
    </xf>
    <xf numFmtId="164" fontId="6" fillId="0" borderId="0" xfId="3" applyNumberFormat="1" applyFont="1" applyAlignment="1">
      <alignment horizontal="right"/>
    </xf>
    <xf numFmtId="0" fontId="5" fillId="0" borderId="0" xfId="1" applyFont="1"/>
    <xf numFmtId="164" fontId="5" fillId="0" borderId="0" xfId="2" applyNumberFormat="1" applyFont="1"/>
    <xf numFmtId="164" fontId="7" fillId="0" borderId="0" xfId="2" applyNumberFormat="1" applyFont="1"/>
    <xf numFmtId="164" fontId="7" fillId="0" borderId="0" xfId="2" applyNumberFormat="1" applyFont="1" applyAlignment="1">
      <alignment wrapText="1"/>
    </xf>
    <xf numFmtId="0" fontId="4" fillId="0" borderId="0" xfId="4" applyFont="1" applyAlignment="1">
      <alignment horizont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left"/>
    </xf>
    <xf numFmtId="164" fontId="3" fillId="2" borderId="0" xfId="3" applyNumberFormat="1" applyFont="1" applyFill="1"/>
    <xf numFmtId="165" fontId="3" fillId="0" borderId="0" xfId="3" applyNumberFormat="1" applyFont="1" applyFill="1"/>
    <xf numFmtId="164" fontId="3" fillId="0" borderId="0" xfId="3" applyNumberFormat="1" applyFont="1" applyFill="1"/>
    <xf numFmtId="10" fontId="3" fillId="0" borderId="0" xfId="5" applyNumberFormat="1" applyFont="1"/>
    <xf numFmtId="164" fontId="2" fillId="0" borderId="0" xfId="2" applyNumberFormat="1" applyFont="1"/>
    <xf numFmtId="164" fontId="1" fillId="0" borderId="0" xfId="1" applyNumberFormat="1"/>
    <xf numFmtId="165" fontId="3" fillId="0" borderId="0" xfId="2" quotePrefix="1" applyNumberFormat="1" applyFont="1" applyAlignment="1">
      <alignment horizontal="center"/>
    </xf>
    <xf numFmtId="0" fontId="3" fillId="0" borderId="0" xfId="1" quotePrefix="1" applyFont="1" applyAlignment="1">
      <alignment horizontal="center"/>
    </xf>
    <xf numFmtId="164" fontId="3" fillId="2" borderId="0" xfId="2" applyNumberFormat="1" applyFont="1" applyFill="1"/>
    <xf numFmtId="165" fontId="2" fillId="0" borderId="0" xfId="3" applyNumberFormat="1" applyFont="1"/>
    <xf numFmtId="164" fontId="2" fillId="0" borderId="0" xfId="3" applyNumberFormat="1" applyFont="1"/>
    <xf numFmtId="10" fontId="2" fillId="0" borderId="0" xfId="1" applyNumberFormat="1" applyFont="1"/>
    <xf numFmtId="164" fontId="2" fillId="0" borderId="0" xfId="1" applyNumberFormat="1" applyFont="1"/>
    <xf numFmtId="164" fontId="9" fillId="0" borderId="0" xfId="3" applyNumberFormat="1" applyFont="1"/>
    <xf numFmtId="0" fontId="9" fillId="0" borderId="0" xfId="1" applyFont="1" applyAlignment="1">
      <alignment wrapText="1"/>
    </xf>
    <xf numFmtId="164" fontId="9" fillId="0" borderId="0" xfId="2" applyNumberFormat="1" applyFont="1" applyAlignment="1">
      <alignment wrapText="1"/>
    </xf>
    <xf numFmtId="164" fontId="3" fillId="0" borderId="0" xfId="2" applyNumberFormat="1" applyFont="1" applyFill="1"/>
    <xf numFmtId="164" fontId="10" fillId="0" borderId="0" xfId="4" applyNumberFormat="1" applyFont="1"/>
    <xf numFmtId="164" fontId="11" fillId="0" borderId="0" xfId="2" applyNumberFormat="1" applyFont="1"/>
    <xf numFmtId="164" fontId="12" fillId="0" borderId="0" xfId="3" applyNumberFormat="1" applyFont="1"/>
    <xf numFmtId="164" fontId="13" fillId="0" borderId="0" xfId="1" applyNumberFormat="1" applyFont="1"/>
    <xf numFmtId="164" fontId="3" fillId="0" borderId="0" xfId="3" applyNumberFormat="1" applyFont="1"/>
    <xf numFmtId="0" fontId="5" fillId="0" borderId="0" xfId="1" applyFont="1" applyAlignment="1">
      <alignment horizontal="right"/>
    </xf>
    <xf numFmtId="164" fontId="5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 wrapText="1"/>
    </xf>
    <xf numFmtId="164" fontId="13" fillId="0" borderId="0" xfId="2" applyNumberFormat="1" applyFont="1"/>
    <xf numFmtId="164" fontId="3" fillId="0" borderId="1" xfId="2" applyNumberFormat="1" applyFont="1" applyBorder="1"/>
    <xf numFmtId="165" fontId="3" fillId="0" borderId="0" xfId="3" applyNumberFormat="1" applyFont="1"/>
    <xf numFmtId="165" fontId="6" fillId="0" borderId="0" xfId="3" applyNumberFormat="1" applyFont="1" applyAlignment="1">
      <alignment horizontal="right" wrapText="1"/>
    </xf>
    <xf numFmtId="165" fontId="3" fillId="2" borderId="0" xfId="3" applyNumberFormat="1" applyFont="1" applyFill="1"/>
    <xf numFmtId="0" fontId="15" fillId="0" borderId="0" xfId="6" applyFont="1"/>
    <xf numFmtId="165" fontId="1" fillId="0" borderId="0" xfId="3" applyNumberFormat="1" applyFont="1"/>
    <xf numFmtId="165" fontId="1" fillId="0" borderId="0" xfId="3" applyNumberFormat="1" applyFont="1" applyAlignment="1">
      <alignment horizontal="left"/>
    </xf>
  </cellXfs>
  <cellStyles count="7">
    <cellStyle name="Comma 2" xfId="2" xr:uid="{D587A323-EDFC-485E-9C5F-59AAAF7BBE4B}"/>
    <cellStyle name="Comma 3" xfId="3" xr:uid="{7E2DBF5D-F042-41E3-9F04-7C11FD3A2E83}"/>
    <cellStyle name="Normal" xfId="0" builtinId="0"/>
    <cellStyle name="Normal 2" xfId="1" xr:uid="{B5C3AB89-0E90-4B0C-A193-FE95867EED6A}"/>
    <cellStyle name="Normal 2 2" xfId="4" xr:uid="{2B4729A9-2B8B-45C7-99E9-BB346CBE614A}"/>
    <cellStyle name="Normal 2 3" xfId="6" xr:uid="{638EA1C6-61F4-4939-89D2-0655FDAFA11A}"/>
    <cellStyle name="Percent 2" xfId="5" xr:uid="{4E5495F3-BAE5-4623-BB9B-113E35D9B4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6"/>
  <sheetViews>
    <sheetView tabSelected="1" workbookViewId="0">
      <selection activeCell="A7" sqref="A7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  <row r="6" spans="1:5" x14ac:dyDescent="0.3">
      <c r="A6" t="s">
        <v>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2CF59-9BA4-4A02-BF8B-4B3BBF137419}">
  <sheetPr codeName="Sheet4"/>
  <dimension ref="A1:S40"/>
  <sheetViews>
    <sheetView workbookViewId="0">
      <selection activeCell="H27" sqref="H27"/>
    </sheetView>
  </sheetViews>
  <sheetFormatPr defaultColWidth="8.88671875" defaultRowHeight="14.4" x14ac:dyDescent="0.3"/>
  <cols>
    <col min="1" max="1" width="10.6640625" style="5" customWidth="1"/>
    <col min="2" max="2" width="13.21875" style="2" customWidth="1"/>
    <col min="3" max="3" width="27.88671875" style="3" bestFit="1" customWidth="1"/>
    <col min="4" max="4" width="11.77734375" style="45" bestFit="1" customWidth="1"/>
    <col min="5" max="5" width="11.77734375" style="4" bestFit="1" customWidth="1"/>
    <col min="6" max="6" width="8.5546875" style="4" customWidth="1"/>
    <col min="7" max="7" width="12.6640625" style="5" customWidth="1"/>
    <col min="8" max="8" width="10.88671875" style="3" customWidth="1"/>
    <col min="9" max="9" width="12.44140625" style="3" bestFit="1" customWidth="1"/>
    <col min="10" max="10" width="13.6640625" style="3" bestFit="1" customWidth="1"/>
    <col min="11" max="11" width="13.5546875" style="3" bestFit="1" customWidth="1"/>
    <col min="12" max="12" width="9.5546875" style="3" bestFit="1" customWidth="1"/>
    <col min="13" max="13" width="9.109375" style="3" bestFit="1" customWidth="1"/>
    <col min="14" max="14" width="9.5546875" style="3" customWidth="1"/>
    <col min="15" max="15" width="10.5546875" style="3" bestFit="1" customWidth="1"/>
    <col min="16" max="17" width="12.6640625" style="3" customWidth="1"/>
    <col min="18" max="18" width="9" style="5" bestFit="1" customWidth="1"/>
    <col min="19" max="16384" width="8.88671875" style="5"/>
  </cols>
  <sheetData>
    <row r="1" spans="1:19" x14ac:dyDescent="0.3">
      <c r="A1" s="1" t="s">
        <v>3</v>
      </c>
    </row>
    <row r="2" spans="1:19" x14ac:dyDescent="0.3">
      <c r="A2" s="1" t="s">
        <v>4</v>
      </c>
    </row>
    <row r="3" spans="1:19" x14ac:dyDescent="0.3">
      <c r="A3" s="1" t="s">
        <v>93</v>
      </c>
    </row>
    <row r="4" spans="1:19" ht="45" x14ac:dyDescent="0.45">
      <c r="A4" s="6" t="s">
        <v>5</v>
      </c>
      <c r="B4" s="6" t="s">
        <v>6</v>
      </c>
      <c r="C4" s="7" t="s">
        <v>7</v>
      </c>
      <c r="D4" s="46" t="s">
        <v>91</v>
      </c>
      <c r="E4" s="8" t="s">
        <v>8</v>
      </c>
      <c r="F4" s="8" t="s">
        <v>9</v>
      </c>
      <c r="G4" s="9" t="s">
        <v>10</v>
      </c>
      <c r="H4" s="10" t="s">
        <v>11</v>
      </c>
      <c r="I4" s="11" t="s">
        <v>12</v>
      </c>
      <c r="J4" s="11" t="s">
        <v>13</v>
      </c>
      <c r="K4" s="11" t="s">
        <v>14</v>
      </c>
      <c r="L4" s="12" t="s">
        <v>15</v>
      </c>
      <c r="M4" s="12" t="s">
        <v>16</v>
      </c>
      <c r="N4" s="12" t="s">
        <v>17</v>
      </c>
      <c r="O4" s="12" t="s">
        <v>18</v>
      </c>
      <c r="P4" s="12" t="s">
        <v>19</v>
      </c>
      <c r="Q4" s="13" t="s">
        <v>20</v>
      </c>
      <c r="R4" s="13" t="s">
        <v>21</v>
      </c>
    </row>
    <row r="5" spans="1:19" x14ac:dyDescent="0.3">
      <c r="A5" s="14" t="s">
        <v>22</v>
      </c>
      <c r="B5" s="15">
        <v>4306.1000000000004</v>
      </c>
      <c r="C5" s="16" t="s">
        <v>23</v>
      </c>
      <c r="D5" s="47"/>
      <c r="E5" s="18">
        <f>D5/2080</f>
        <v>0</v>
      </c>
      <c r="F5" s="19">
        <f>ROUNDUP(E5,0)</f>
        <v>0</v>
      </c>
      <c r="G5" s="19">
        <v>111532.16</v>
      </c>
      <c r="H5" s="20">
        <f t="shared" ref="H5:H23" si="0">G5/$G$24</f>
        <v>1.2965871869308717E-2</v>
      </c>
      <c r="I5" s="3">
        <f t="shared" ref="I5:I14" si="1">H5*PRTax</f>
        <v>9258.6579854925676</v>
      </c>
      <c r="J5" s="3">
        <f t="shared" ref="J5:J14" si="2">H5*WorkC</f>
        <v>1508.7651225966752</v>
      </c>
      <c r="K5" s="3">
        <f t="shared" ref="K5:K14" si="3">H5*Health</f>
        <v>4849.4676495930462</v>
      </c>
      <c r="L5" s="3">
        <f t="shared" ref="L5:L14" si="4">H5*Dental</f>
        <v>261.68604285925966</v>
      </c>
      <c r="M5" s="3">
        <f t="shared" ref="M5:M14" si="5">H5*Life</f>
        <v>104.45384173146319</v>
      </c>
      <c r="N5" s="3">
        <f t="shared" ref="N5:N14" si="6">H5*Penwion</f>
        <v>467.59316425419058</v>
      </c>
      <c r="O5" s="3">
        <f t="shared" ref="O5:O14" si="7">H5*(Other+Other2)</f>
        <v>71.070870746991417</v>
      </c>
      <c r="P5" s="21">
        <f>SUM(I5:O5)</f>
        <v>16521.694677274194</v>
      </c>
      <c r="Q5" s="3">
        <f>SUM(K5:O5)</f>
        <v>5754.2715691849517</v>
      </c>
      <c r="R5" s="3">
        <f>SUM(I5:J5)</f>
        <v>10767.423108089242</v>
      </c>
      <c r="S5" s="22"/>
    </row>
    <row r="6" spans="1:19" x14ac:dyDescent="0.3">
      <c r="A6" s="14" t="s">
        <v>24</v>
      </c>
      <c r="B6" s="15">
        <v>5105.1000000000004</v>
      </c>
      <c r="C6" s="16" t="s">
        <v>25</v>
      </c>
      <c r="D6" s="47"/>
      <c r="E6" s="18">
        <f t="shared" ref="E6:E23" si="8">D6/2080</f>
        <v>0</v>
      </c>
      <c r="F6" s="19">
        <f t="shared" ref="F6:F23" si="9">ROUNDUP(E6,0)</f>
        <v>0</v>
      </c>
      <c r="G6" s="19">
        <v>323167.73</v>
      </c>
      <c r="H6" s="20">
        <f t="shared" si="0"/>
        <v>3.7568996955455312E-2</v>
      </c>
      <c r="I6" s="3">
        <f t="shared" si="1"/>
        <v>26827.235158164298</v>
      </c>
      <c r="J6" s="3">
        <f t="shared" si="2"/>
        <v>4371.6915351835669</v>
      </c>
      <c r="K6" s="3">
        <f t="shared" si="3"/>
        <v>14051.475843625911</v>
      </c>
      <c r="L6" s="3">
        <f t="shared" si="4"/>
        <v>758.24304347292889</v>
      </c>
      <c r="M6" s="3">
        <f t="shared" si="5"/>
        <v>302.65809361296533</v>
      </c>
      <c r="N6" s="3">
        <f t="shared" si="6"/>
        <v>1354.8650134234279</v>
      </c>
      <c r="O6" s="3">
        <f t="shared" si="7"/>
        <v>205.92994853169364</v>
      </c>
      <c r="P6" s="21">
        <f t="shared" ref="P6:P23" si="10">SUM(I6:O6)</f>
        <v>47872.098636014802</v>
      </c>
      <c r="Q6" s="3">
        <f t="shared" ref="Q6:Q23" si="11">SUM(K6:O6)</f>
        <v>16673.171942666926</v>
      </c>
      <c r="R6" s="3">
        <f t="shared" ref="R6:R23" si="12">SUM(I6:J6)</f>
        <v>31198.926693347865</v>
      </c>
    </row>
    <row r="7" spans="1:19" x14ac:dyDescent="0.3">
      <c r="A7" s="14" t="s">
        <v>26</v>
      </c>
      <c r="B7" s="15">
        <v>5205.1000000000004</v>
      </c>
      <c r="C7" s="16" t="s">
        <v>27</v>
      </c>
      <c r="D7" s="47"/>
      <c r="E7" s="18">
        <f t="shared" si="8"/>
        <v>0</v>
      </c>
      <c r="F7" s="19">
        <f t="shared" si="9"/>
        <v>0</v>
      </c>
      <c r="G7" s="19">
        <v>676659.47</v>
      </c>
      <c r="H7" s="20">
        <f t="shared" si="0"/>
        <v>7.8663230293166964E-2</v>
      </c>
      <c r="I7" s="3">
        <f t="shared" si="1"/>
        <v>56171.767904205095</v>
      </c>
      <c r="J7" s="3">
        <f t="shared" si="2"/>
        <v>9153.5948753323792</v>
      </c>
      <c r="K7" s="3">
        <f t="shared" si="3"/>
        <v>29421.453054937479</v>
      </c>
      <c r="L7" s="3">
        <f t="shared" si="4"/>
        <v>1587.6348047732949</v>
      </c>
      <c r="M7" s="3">
        <f t="shared" si="5"/>
        <v>633.71570303557064</v>
      </c>
      <c r="N7" s="3">
        <f t="shared" si="6"/>
        <v>2836.8619660899913</v>
      </c>
      <c r="O7" s="3">
        <f t="shared" si="7"/>
        <v>431.18305726435955</v>
      </c>
      <c r="P7" s="21">
        <f t="shared" si="10"/>
        <v>100236.21136563817</v>
      </c>
      <c r="Q7" s="3">
        <f t="shared" si="11"/>
        <v>34910.848586100692</v>
      </c>
      <c r="R7" s="3">
        <f t="shared" si="12"/>
        <v>65325.362779537478</v>
      </c>
    </row>
    <row r="8" spans="1:19" x14ac:dyDescent="0.3">
      <c r="A8" s="14" t="s">
        <v>28</v>
      </c>
      <c r="B8" s="15">
        <v>5231.1000000000004</v>
      </c>
      <c r="C8" s="16" t="s">
        <v>29</v>
      </c>
      <c r="D8" s="47"/>
      <c r="E8" s="18">
        <f t="shared" si="8"/>
        <v>0</v>
      </c>
      <c r="F8" s="19">
        <f t="shared" si="9"/>
        <v>0</v>
      </c>
      <c r="G8" s="19">
        <v>69911.38</v>
      </c>
      <c r="H8" s="20">
        <f t="shared" si="0"/>
        <v>8.1273598152008537E-3</v>
      </c>
      <c r="I8" s="3">
        <f t="shared" si="1"/>
        <v>5803.5777009411931</v>
      </c>
      <c r="J8" s="3">
        <f t="shared" si="2"/>
        <v>945.73486083836929</v>
      </c>
      <c r="K8" s="3">
        <f t="shared" si="3"/>
        <v>3039.7777255314186</v>
      </c>
      <c r="L8" s="3">
        <f t="shared" si="4"/>
        <v>164.03190239505795</v>
      </c>
      <c r="M8" s="3">
        <f t="shared" si="5"/>
        <v>65.47449831284699</v>
      </c>
      <c r="N8" s="3">
        <f t="shared" si="6"/>
        <v>293.10006541231814</v>
      </c>
      <c r="O8" s="3">
        <f t="shared" si="7"/>
        <v>44.549147543845656</v>
      </c>
      <c r="P8" s="21">
        <f t="shared" si="10"/>
        <v>10356.245900975049</v>
      </c>
      <c r="Q8" s="3">
        <f t="shared" si="11"/>
        <v>3606.9333391954874</v>
      </c>
      <c r="R8" s="3">
        <f t="shared" si="12"/>
        <v>6749.3125617795622</v>
      </c>
    </row>
    <row r="9" spans="1:19" x14ac:dyDescent="0.3">
      <c r="A9" s="14" t="s">
        <v>30</v>
      </c>
      <c r="B9" s="15">
        <v>5310.1</v>
      </c>
      <c r="C9" s="16" t="s">
        <v>31</v>
      </c>
      <c r="D9" s="47"/>
      <c r="E9" s="18">
        <f t="shared" si="8"/>
        <v>0</v>
      </c>
      <c r="F9" s="19">
        <f t="shared" si="9"/>
        <v>0</v>
      </c>
      <c r="G9" s="19">
        <v>163315.38</v>
      </c>
      <c r="H9" s="20">
        <f t="shared" si="0"/>
        <v>1.898579110605823E-2</v>
      </c>
      <c r="I9" s="3">
        <f t="shared" si="1"/>
        <v>13557.356435944153</v>
      </c>
      <c r="J9" s="3">
        <f t="shared" si="2"/>
        <v>2209.2690514343358</v>
      </c>
      <c r="K9" s="3">
        <f t="shared" si="3"/>
        <v>7101.0249598949322</v>
      </c>
      <c r="L9" s="3">
        <f t="shared" si="4"/>
        <v>383.18414644041934</v>
      </c>
      <c r="M9" s="3">
        <f t="shared" si="5"/>
        <v>152.95067229787148</v>
      </c>
      <c r="N9" s="3">
        <f t="shared" si="6"/>
        <v>684.69179925839819</v>
      </c>
      <c r="O9" s="3">
        <f t="shared" si="7"/>
        <v>104.06833565292547</v>
      </c>
      <c r="P9" s="21">
        <f t="shared" si="10"/>
        <v>24192.545400923042</v>
      </c>
      <c r="Q9" s="3">
        <f t="shared" si="11"/>
        <v>8425.9199135445469</v>
      </c>
      <c r="R9" s="3">
        <f t="shared" si="12"/>
        <v>15766.625487378489</v>
      </c>
    </row>
    <row r="10" spans="1:19" x14ac:dyDescent="0.3">
      <c r="A10" s="14" t="s">
        <v>30</v>
      </c>
      <c r="B10" s="15">
        <v>5410.1</v>
      </c>
      <c r="C10" s="16" t="s">
        <v>32</v>
      </c>
      <c r="D10" s="47"/>
      <c r="E10" s="18">
        <f t="shared" si="8"/>
        <v>0</v>
      </c>
      <c r="F10" s="19">
        <f t="shared" si="9"/>
        <v>0</v>
      </c>
      <c r="G10" s="19">
        <v>279167.46999999997</v>
      </c>
      <c r="H10" s="20">
        <f t="shared" si="0"/>
        <v>3.2453864841307516E-2</v>
      </c>
      <c r="I10" s="3">
        <f t="shared" si="1"/>
        <v>23174.626272863865</v>
      </c>
      <c r="J10" s="3">
        <f t="shared" si="2"/>
        <v>3776.4725627079538</v>
      </c>
      <c r="K10" s="3">
        <f t="shared" si="3"/>
        <v>12138.325076675075</v>
      </c>
      <c r="L10" s="3">
        <f t="shared" si="4"/>
        <v>655.00596885536038</v>
      </c>
      <c r="M10" s="3">
        <f t="shared" si="5"/>
        <v>261.45028239346385</v>
      </c>
      <c r="N10" s="3">
        <f t="shared" si="6"/>
        <v>1170.3960602407126</v>
      </c>
      <c r="O10" s="3">
        <f t="shared" si="7"/>
        <v>177.89196566384621</v>
      </c>
      <c r="P10" s="21">
        <f t="shared" si="10"/>
        <v>41354.168189400276</v>
      </c>
      <c r="Q10" s="3">
        <f t="shared" si="11"/>
        <v>14403.069353828459</v>
      </c>
      <c r="R10" s="3">
        <f t="shared" si="12"/>
        <v>26951.098835571818</v>
      </c>
    </row>
    <row r="11" spans="1:19" x14ac:dyDescent="0.3">
      <c r="A11" s="14" t="s">
        <v>33</v>
      </c>
      <c r="B11" s="15">
        <v>6505.1</v>
      </c>
      <c r="C11" s="16" t="s">
        <v>34</v>
      </c>
      <c r="D11" s="47"/>
      <c r="E11" s="18">
        <f t="shared" si="8"/>
        <v>0</v>
      </c>
      <c r="F11" s="19">
        <f t="shared" si="9"/>
        <v>0</v>
      </c>
      <c r="G11" s="19">
        <v>87978.29</v>
      </c>
      <c r="H11" s="20">
        <f t="shared" si="0"/>
        <v>1.0227679939318706E-2</v>
      </c>
      <c r="I11" s="3">
        <f t="shared" si="1"/>
        <v>7303.3723838799569</v>
      </c>
      <c r="J11" s="3">
        <f t="shared" si="2"/>
        <v>1190.1372258700612</v>
      </c>
      <c r="K11" s="3">
        <f t="shared" si="3"/>
        <v>3825.3349636689122</v>
      </c>
      <c r="L11" s="3">
        <f t="shared" si="4"/>
        <v>206.42199135768885</v>
      </c>
      <c r="M11" s="3">
        <f t="shared" si="5"/>
        <v>82.394803251947863</v>
      </c>
      <c r="N11" s="3">
        <f t="shared" si="6"/>
        <v>368.84470817002739</v>
      </c>
      <c r="O11" s="3">
        <f t="shared" si="7"/>
        <v>56.061800265782772</v>
      </c>
      <c r="P11" s="21">
        <f t="shared" si="10"/>
        <v>13032.567876464376</v>
      </c>
      <c r="Q11" s="3">
        <f t="shared" si="11"/>
        <v>4539.058266714359</v>
      </c>
      <c r="R11" s="3">
        <f t="shared" si="12"/>
        <v>8493.5096097500173</v>
      </c>
    </row>
    <row r="12" spans="1:19" x14ac:dyDescent="0.3">
      <c r="A12" s="14" t="s">
        <v>35</v>
      </c>
      <c r="B12" s="15">
        <v>6506.1</v>
      </c>
      <c r="C12" s="16" t="s">
        <v>36</v>
      </c>
      <c r="D12" s="47"/>
      <c r="E12" s="18">
        <f t="shared" si="8"/>
        <v>0</v>
      </c>
      <c r="F12" s="19">
        <f t="shared" si="9"/>
        <v>0</v>
      </c>
      <c r="G12" s="19">
        <v>71808.789999999994</v>
      </c>
      <c r="H12" s="20">
        <f t="shared" si="0"/>
        <v>8.3479381214359785E-3</v>
      </c>
      <c r="I12" s="3">
        <f t="shared" si="1"/>
        <v>5961.0880571313128</v>
      </c>
      <c r="J12" s="3">
        <f t="shared" si="2"/>
        <v>971.40230986173742</v>
      </c>
      <c r="K12" s="3">
        <f t="shared" si="3"/>
        <v>3122.2779515919046</v>
      </c>
      <c r="L12" s="3">
        <f t="shared" si="4"/>
        <v>168.48376376474349</v>
      </c>
      <c r="M12" s="3">
        <f t="shared" si="5"/>
        <v>67.251490382575525</v>
      </c>
      <c r="N12" s="3">
        <f t="shared" si="6"/>
        <v>301.05486468983185</v>
      </c>
      <c r="O12" s="3">
        <f t="shared" si="7"/>
        <v>45.758221060076743</v>
      </c>
      <c r="P12" s="21">
        <f t="shared" si="10"/>
        <v>10637.316658482183</v>
      </c>
      <c r="Q12" s="3">
        <f t="shared" si="11"/>
        <v>3704.826291489132</v>
      </c>
      <c r="R12" s="3">
        <f t="shared" si="12"/>
        <v>6932.49036699305</v>
      </c>
    </row>
    <row r="13" spans="1:19" x14ac:dyDescent="0.3">
      <c r="A13" s="14" t="s">
        <v>37</v>
      </c>
      <c r="B13" s="23" t="s">
        <v>38</v>
      </c>
      <c r="C13" s="16" t="s">
        <v>39</v>
      </c>
      <c r="D13" s="47"/>
      <c r="E13" s="18">
        <f t="shared" si="8"/>
        <v>0</v>
      </c>
      <c r="F13" s="19">
        <f t="shared" si="9"/>
        <v>0</v>
      </c>
      <c r="G13" s="19">
        <v>563283.49</v>
      </c>
      <c r="H13" s="20">
        <f t="shared" si="0"/>
        <v>6.5483010079218751E-2</v>
      </c>
      <c r="I13" s="3">
        <f t="shared" si="1"/>
        <v>46760.048247829349</v>
      </c>
      <c r="J13" s="3">
        <f t="shared" si="2"/>
        <v>7619.8872490816375</v>
      </c>
      <c r="K13" s="3">
        <f t="shared" si="3"/>
        <v>24491.815296187826</v>
      </c>
      <c r="L13" s="3">
        <f t="shared" si="4"/>
        <v>1321.6226378656468</v>
      </c>
      <c r="M13" s="3">
        <f t="shared" si="5"/>
        <v>527.53505817879102</v>
      </c>
      <c r="N13" s="3">
        <f t="shared" si="6"/>
        <v>2361.5386760306956</v>
      </c>
      <c r="O13" s="3">
        <f t="shared" si="7"/>
        <v>358.93726178802808</v>
      </c>
      <c r="P13" s="21">
        <f t="shared" si="10"/>
        <v>83441.384426961973</v>
      </c>
      <c r="Q13" s="3">
        <f t="shared" si="11"/>
        <v>29061.448930050989</v>
      </c>
      <c r="R13" s="3">
        <f t="shared" si="12"/>
        <v>54379.935496910985</v>
      </c>
    </row>
    <row r="14" spans="1:19" x14ac:dyDescent="0.3">
      <c r="A14" s="14" t="s">
        <v>40</v>
      </c>
      <c r="B14" s="24" t="s">
        <v>41</v>
      </c>
      <c r="C14" s="16" t="s">
        <v>42</v>
      </c>
      <c r="D14" s="47"/>
      <c r="E14" s="18">
        <f t="shared" si="8"/>
        <v>0</v>
      </c>
      <c r="F14" s="19">
        <f t="shared" si="9"/>
        <v>0</v>
      </c>
      <c r="G14" s="19">
        <v>263623.18</v>
      </c>
      <c r="H14" s="20">
        <f t="shared" si="0"/>
        <v>3.0646805133691557E-2</v>
      </c>
      <c r="I14" s="3">
        <f t="shared" si="1"/>
        <v>21884.242721273793</v>
      </c>
      <c r="J14" s="3">
        <f t="shared" si="2"/>
        <v>3566.1952524906296</v>
      </c>
      <c r="K14" s="3">
        <f t="shared" si="3"/>
        <v>11462.452471940329</v>
      </c>
      <c r="L14" s="3">
        <f t="shared" si="4"/>
        <v>618.53466103565393</v>
      </c>
      <c r="M14" s="3">
        <f t="shared" si="5"/>
        <v>246.89250096532723</v>
      </c>
      <c r="N14" s="3">
        <f t="shared" si="6"/>
        <v>1105.2273793222694</v>
      </c>
      <c r="O14" s="3">
        <f t="shared" si="7"/>
        <v>167.98678472371424</v>
      </c>
      <c r="P14" s="21">
        <f t="shared" si="10"/>
        <v>39051.531771751717</v>
      </c>
      <c r="Q14" s="3">
        <f t="shared" si="11"/>
        <v>13601.093797987294</v>
      </c>
      <c r="R14" s="3">
        <f t="shared" si="12"/>
        <v>25450.437973764423</v>
      </c>
    </row>
    <row r="15" spans="1:19" x14ac:dyDescent="0.3">
      <c r="A15" s="14" t="s">
        <v>43</v>
      </c>
      <c r="B15" s="24" t="s">
        <v>44</v>
      </c>
      <c r="C15" s="2" t="s">
        <v>88</v>
      </c>
      <c r="D15" s="47"/>
      <c r="E15" s="18">
        <f t="shared" si="8"/>
        <v>0</v>
      </c>
      <c r="F15" s="19">
        <f t="shared" si="9"/>
        <v>0</v>
      </c>
      <c r="G15" s="19">
        <v>188940.43</v>
      </c>
      <c r="H15" s="20">
        <f t="shared" si="0"/>
        <v>2.1964762507173649E-2</v>
      </c>
      <c r="I15" s="3">
        <f t="shared" ref="I15" si="13">H15*PRTax</f>
        <v>15684.577623188678</v>
      </c>
      <c r="J15" s="3">
        <f t="shared" ref="J15" si="14">H15*WorkC</f>
        <v>2555.9150924040068</v>
      </c>
      <c r="K15" s="3">
        <f t="shared" ref="K15" si="15">H15*Health</f>
        <v>8215.2134683413224</v>
      </c>
      <c r="L15" s="3">
        <f t="shared" ref="L15" si="16">H15*Dental</f>
        <v>443.30777295828346</v>
      </c>
      <c r="M15" s="3">
        <f t="shared" ref="M15" si="17">H15*Life</f>
        <v>176.94944464354137</v>
      </c>
      <c r="N15" s="3">
        <f t="shared" ref="N15" si="18">H15*Penwion</f>
        <v>792.12357690595593</v>
      </c>
      <c r="O15" s="3">
        <f t="shared" ref="O15" si="19">H15*(Other+Other2)</f>
        <v>120.39720991157149</v>
      </c>
      <c r="P15" s="21">
        <f t="shared" ref="P15" si="20">SUM(I15:O15)</f>
        <v>27988.484188353363</v>
      </c>
      <c r="Q15" s="3">
        <f>SUM(K15:O15)+SUM(K38:O38)</f>
        <v>9747.9914727606756</v>
      </c>
      <c r="R15" s="3">
        <f>SUM(I15:J15)+SUM(I38:J38)</f>
        <v>18240.492715592685</v>
      </c>
    </row>
    <row r="16" spans="1:19" x14ac:dyDescent="0.3">
      <c r="A16" s="14" t="s">
        <v>45</v>
      </c>
      <c r="B16" s="24" t="s">
        <v>46</v>
      </c>
      <c r="C16" s="16" t="s">
        <v>47</v>
      </c>
      <c r="D16" s="47"/>
      <c r="E16" s="18">
        <f t="shared" si="8"/>
        <v>0</v>
      </c>
      <c r="F16" s="19">
        <f t="shared" si="9"/>
        <v>0</v>
      </c>
      <c r="G16" s="19">
        <v>487949.06000000006</v>
      </c>
      <c r="H16" s="20">
        <f t="shared" si="0"/>
        <v>5.6725208143638857E-2</v>
      </c>
      <c r="I16" s="3">
        <f t="shared" ref="I16:I23" si="21">H16*PRTax</f>
        <v>40506.285011270222</v>
      </c>
      <c r="J16" s="3">
        <f t="shared" ref="J16:J23" si="22">H16*WorkC</f>
        <v>6600.7914069971603</v>
      </c>
      <c r="K16" s="3">
        <f t="shared" ref="K16:K23" si="23">H16*Health</f>
        <v>21216.240957938378</v>
      </c>
      <c r="L16" s="3">
        <f t="shared" ref="L16:L23" si="24">H16*Dental</f>
        <v>1144.8667238964572</v>
      </c>
      <c r="M16" s="3">
        <f t="shared" ref="M16:M23" si="25">H16*Life</f>
        <v>456.98168031764328</v>
      </c>
      <c r="N16" s="3">
        <f t="shared" ref="N16:N23" si="26">H16*Penwion</f>
        <v>2045.7027368631425</v>
      </c>
      <c r="O16" s="3">
        <f t="shared" ref="O16:O23" si="27">H16*(Other+Other2)</f>
        <v>310.93242141437918</v>
      </c>
      <c r="P16" s="21">
        <f t="shared" si="10"/>
        <v>72281.800938697372</v>
      </c>
      <c r="Q16" s="3">
        <f t="shared" si="11"/>
        <v>25174.724520430002</v>
      </c>
      <c r="R16" s="3">
        <f t="shared" si="12"/>
        <v>47107.076418267381</v>
      </c>
    </row>
    <row r="17" spans="1:18" x14ac:dyDescent="0.3">
      <c r="A17" s="14" t="s">
        <v>48</v>
      </c>
      <c r="B17" s="24" t="s">
        <v>49</v>
      </c>
      <c r="C17" s="16" t="s">
        <v>92</v>
      </c>
      <c r="D17" s="47"/>
      <c r="E17" s="18">
        <f t="shared" si="8"/>
        <v>0</v>
      </c>
      <c r="F17" s="19">
        <f t="shared" si="9"/>
        <v>0</v>
      </c>
      <c r="G17" s="19">
        <v>271494.20999999996</v>
      </c>
      <c r="H17" s="20">
        <f t="shared" si="0"/>
        <v>3.1561830597732467E-2</v>
      </c>
      <c r="I17" s="3">
        <f t="shared" si="21"/>
        <v>22537.643271962956</v>
      </c>
      <c r="J17" s="3">
        <f t="shared" si="22"/>
        <v>3672.6715866969439</v>
      </c>
      <c r="K17" s="3">
        <f t="shared" si="23"/>
        <v>11804.688337846417</v>
      </c>
      <c r="L17" s="3">
        <f t="shared" si="24"/>
        <v>637.00232716824314</v>
      </c>
      <c r="M17" s="3">
        <f t="shared" si="25"/>
        <v>254.26400100516864</v>
      </c>
      <c r="N17" s="3">
        <f t="shared" si="26"/>
        <v>1138.2262903416531</v>
      </c>
      <c r="O17" s="3">
        <f t="shared" si="27"/>
        <v>173.00238700179878</v>
      </c>
      <c r="P17" s="21">
        <f t="shared" si="10"/>
        <v>40217.498202023184</v>
      </c>
      <c r="Q17" s="3">
        <f>SUM(K17:O17)+SUM(K39:O39)</f>
        <v>14007.183343363284</v>
      </c>
      <c r="R17" s="3">
        <f>SUM(I17:J17)+SUM(I39:J39)</f>
        <v>26210.314858659898</v>
      </c>
    </row>
    <row r="18" spans="1:18" x14ac:dyDescent="0.3">
      <c r="A18" s="14" t="s">
        <v>50</v>
      </c>
      <c r="B18" s="15">
        <v>6030.1</v>
      </c>
      <c r="C18" s="16" t="s">
        <v>51</v>
      </c>
      <c r="D18" s="47"/>
      <c r="E18" s="18">
        <f t="shared" si="8"/>
        <v>0</v>
      </c>
      <c r="F18" s="19">
        <f t="shared" si="9"/>
        <v>0</v>
      </c>
      <c r="G18" s="19">
        <v>836171.86</v>
      </c>
      <c r="H18" s="20">
        <f t="shared" si="0"/>
        <v>9.7206915005336098E-2</v>
      </c>
      <c r="I18" s="3">
        <f t="shared" si="21"/>
        <v>69413.42540871774</v>
      </c>
      <c r="J18" s="3">
        <f t="shared" si="22"/>
        <v>11311.418508032031</v>
      </c>
      <c r="K18" s="3">
        <f t="shared" si="23"/>
        <v>36357.122327497695</v>
      </c>
      <c r="L18" s="3">
        <f t="shared" si="24"/>
        <v>1961.8960593398967</v>
      </c>
      <c r="M18" s="3">
        <f t="shared" si="25"/>
        <v>783.10473969788791</v>
      </c>
      <c r="N18" s="3">
        <f t="shared" si="26"/>
        <v>3505.6099144651375</v>
      </c>
      <c r="O18" s="3">
        <f t="shared" si="27"/>
        <v>532.82803977194919</v>
      </c>
      <c r="P18" s="21">
        <f t="shared" si="10"/>
        <v>123865.40499752233</v>
      </c>
      <c r="Q18" s="3">
        <f t="shared" si="11"/>
        <v>43140.561080772568</v>
      </c>
      <c r="R18" s="3">
        <f t="shared" si="12"/>
        <v>80724.843916749771</v>
      </c>
    </row>
    <row r="19" spans="1:18" x14ac:dyDescent="0.3">
      <c r="A19" s="14" t="s">
        <v>52</v>
      </c>
      <c r="B19" s="15">
        <v>6041.1</v>
      </c>
      <c r="C19" s="16" t="s">
        <v>53</v>
      </c>
      <c r="D19" s="47"/>
      <c r="E19" s="18">
        <f t="shared" si="8"/>
        <v>0</v>
      </c>
      <c r="F19" s="19">
        <f t="shared" si="9"/>
        <v>0</v>
      </c>
      <c r="G19" s="19">
        <v>1349125.03</v>
      </c>
      <c r="H19" s="20">
        <f t="shared" si="0"/>
        <v>0.15683890883721144</v>
      </c>
      <c r="I19" s="3">
        <f t="shared" si="21"/>
        <v>111995.38529906889</v>
      </c>
      <c r="J19" s="3">
        <f t="shared" si="22"/>
        <v>18250.456113162276</v>
      </c>
      <c r="K19" s="3">
        <f t="shared" si="23"/>
        <v>58660.553048028909</v>
      </c>
      <c r="L19" s="3">
        <f t="shared" si="24"/>
        <v>3165.4295086106108</v>
      </c>
      <c r="M19" s="3">
        <f t="shared" si="25"/>
        <v>1263.5036599271057</v>
      </c>
      <c r="N19" s="3">
        <f t="shared" si="26"/>
        <v>5656.1411681817135</v>
      </c>
      <c r="O19" s="3">
        <f t="shared" si="27"/>
        <v>859.69365812211402</v>
      </c>
      <c r="P19" s="21">
        <f t="shared" si="10"/>
        <v>199851.16245510164</v>
      </c>
      <c r="Q19" s="3">
        <f t="shared" si="11"/>
        <v>69605.321042870448</v>
      </c>
      <c r="R19" s="3">
        <f t="shared" si="12"/>
        <v>130245.84141223117</v>
      </c>
    </row>
    <row r="20" spans="1:18" x14ac:dyDescent="0.3">
      <c r="A20" s="14" t="s">
        <v>54</v>
      </c>
      <c r="B20" s="15">
        <v>6051.1</v>
      </c>
      <c r="C20" s="16" t="s">
        <v>55</v>
      </c>
      <c r="D20" s="47"/>
      <c r="E20" s="18">
        <f t="shared" si="8"/>
        <v>0</v>
      </c>
      <c r="F20" s="19">
        <f t="shared" si="9"/>
        <v>0</v>
      </c>
      <c r="G20" s="19">
        <v>2346206.9300000002</v>
      </c>
      <c r="H20" s="20">
        <f t="shared" si="0"/>
        <v>0.27275198860368316</v>
      </c>
      <c r="I20" s="3">
        <f t="shared" si="21"/>
        <v>194766.49181780842</v>
      </c>
      <c r="J20" s="3">
        <f t="shared" si="22"/>
        <v>31738.605137555111</v>
      </c>
      <c r="K20" s="3">
        <f t="shared" si="23"/>
        <v>102014.11508829395</v>
      </c>
      <c r="L20" s="3">
        <f t="shared" si="24"/>
        <v>5504.8661053517844</v>
      </c>
      <c r="M20" s="3">
        <f t="shared" si="25"/>
        <v>2197.3063853105878</v>
      </c>
      <c r="N20" s="3">
        <f t="shared" si="26"/>
        <v>9836.358610770294</v>
      </c>
      <c r="O20" s="3">
        <f t="shared" si="27"/>
        <v>1495.0572952924567</v>
      </c>
      <c r="P20" s="21">
        <f t="shared" si="10"/>
        <v>347552.80044038262</v>
      </c>
      <c r="Q20" s="3">
        <f t="shared" si="11"/>
        <v>121047.70348501908</v>
      </c>
      <c r="R20" s="3">
        <f t="shared" si="12"/>
        <v>226505.09695536352</v>
      </c>
    </row>
    <row r="21" spans="1:18" x14ac:dyDescent="0.3">
      <c r="A21" s="14" t="s">
        <v>89</v>
      </c>
      <c r="B21" s="15">
        <v>7014.3</v>
      </c>
      <c r="C21" s="16" t="s">
        <v>90</v>
      </c>
      <c r="D21" s="47"/>
      <c r="E21" s="18">
        <f t="shared" si="8"/>
        <v>0</v>
      </c>
      <c r="F21" s="19">
        <f t="shared" si="9"/>
        <v>0</v>
      </c>
      <c r="G21" s="19">
        <v>107913.46</v>
      </c>
      <c r="H21" s="20">
        <f t="shared" si="0"/>
        <v>1.2545189614670526E-2</v>
      </c>
      <c r="I21" s="3">
        <f t="shared" ref="I21" si="28">H21*PRTax</f>
        <v>8958.2575839213805</v>
      </c>
      <c r="J21" s="3">
        <f t="shared" ref="J21" si="29">H21*WorkC</f>
        <v>1459.8127096859901</v>
      </c>
      <c r="K21" s="3">
        <f t="shared" ref="K21" si="30">H21*Health</f>
        <v>4692.1249729732945</v>
      </c>
      <c r="L21" s="3">
        <f t="shared" ref="L21" si="31">H21*Dental</f>
        <v>253.19554753221854</v>
      </c>
      <c r="M21" s="3">
        <f t="shared" ref="M21" si="32">H21*Life</f>
        <v>101.06480024716265</v>
      </c>
      <c r="N21" s="3">
        <f t="shared" ref="N21" si="33">H21*Penwion</f>
        <v>452.42194024591674</v>
      </c>
      <c r="O21" s="3">
        <f t="shared" ref="O21" si="34">H21*(Other+Other2)</f>
        <v>68.764951450062725</v>
      </c>
      <c r="P21" s="21">
        <f t="shared" ref="P21:P22" si="35">SUM(I21:O21)</f>
        <v>15985.642506056025</v>
      </c>
      <c r="Q21" s="3">
        <f t="shared" si="11"/>
        <v>5567.5722124486547</v>
      </c>
      <c r="R21" s="3">
        <f t="shared" si="12"/>
        <v>10418.07029360737</v>
      </c>
    </row>
    <row r="22" spans="1:18" x14ac:dyDescent="0.3">
      <c r="A22" s="14" t="s">
        <v>56</v>
      </c>
      <c r="B22" s="15" t="s">
        <v>57</v>
      </c>
      <c r="C22" s="16" t="s">
        <v>57</v>
      </c>
      <c r="D22" s="47"/>
      <c r="E22" s="18">
        <f t="shared" si="8"/>
        <v>0</v>
      </c>
      <c r="F22" s="19">
        <f t="shared" si="9"/>
        <v>0</v>
      </c>
      <c r="G22" s="19">
        <v>199711.03</v>
      </c>
      <c r="H22" s="20">
        <f t="shared" si="0"/>
        <v>2.3216869698100252E-2</v>
      </c>
      <c r="I22" s="3">
        <f t="shared" ref="I22" si="36">H22*PRTax</f>
        <v>16578.681186668004</v>
      </c>
      <c r="J22" s="3">
        <f t="shared" ref="J22" si="37">H22*WorkC</f>
        <v>2701.6157192854348</v>
      </c>
      <c r="K22" s="3">
        <f t="shared" ref="K22" si="38">H22*Health</f>
        <v>8683.5239203823021</v>
      </c>
      <c r="L22" s="3">
        <f t="shared" ref="L22" si="39">H22*Dental</f>
        <v>468.57865171845401</v>
      </c>
      <c r="M22" s="3">
        <f t="shared" ref="M22" si="40">H22*Life</f>
        <v>187.03649530007752</v>
      </c>
      <c r="N22" s="3">
        <f t="shared" ref="N22" si="41">H22*Penwion</f>
        <v>837.27879433307464</v>
      </c>
      <c r="O22" s="3">
        <f t="shared" ref="O22" si="42">H22*(Other+Other2)</f>
        <v>127.26048522577277</v>
      </c>
      <c r="P22" s="21">
        <f t="shared" si="35"/>
        <v>29583.975252913115</v>
      </c>
      <c r="Q22" s="3">
        <f t="shared" si="11"/>
        <v>10303.678346959681</v>
      </c>
      <c r="R22" s="3">
        <f t="shared" si="12"/>
        <v>19280.296905953437</v>
      </c>
    </row>
    <row r="23" spans="1:18" x14ac:dyDescent="0.3">
      <c r="A23" s="14" t="s">
        <v>35</v>
      </c>
      <c r="B23" s="15">
        <v>6508.1</v>
      </c>
      <c r="C23" s="16" t="s">
        <v>58</v>
      </c>
      <c r="D23" s="47"/>
      <c r="E23" s="18">
        <f t="shared" si="8"/>
        <v>0</v>
      </c>
      <c r="F23" s="19">
        <f t="shared" si="9"/>
        <v>0</v>
      </c>
      <c r="G23" s="19">
        <v>204019.84</v>
      </c>
      <c r="H23" s="20">
        <f t="shared" si="0"/>
        <v>2.3717778838290814E-2</v>
      </c>
      <c r="I23" s="3">
        <f t="shared" si="21"/>
        <v>16936.369929667959</v>
      </c>
      <c r="J23" s="3">
        <f t="shared" si="22"/>
        <v>2759.9036807836774</v>
      </c>
      <c r="K23" s="3">
        <f t="shared" si="23"/>
        <v>8870.872885050816</v>
      </c>
      <c r="L23" s="3">
        <f t="shared" si="24"/>
        <v>478.68834060399524</v>
      </c>
      <c r="M23" s="3">
        <f t="shared" si="25"/>
        <v>191.07184938800111</v>
      </c>
      <c r="N23" s="3">
        <f t="shared" si="26"/>
        <v>855.34327100124005</v>
      </c>
      <c r="O23" s="3">
        <f t="shared" si="27"/>
        <v>130.0061585686305</v>
      </c>
      <c r="P23" s="21">
        <f t="shared" si="10"/>
        <v>30222.25611506432</v>
      </c>
      <c r="Q23" s="3">
        <f t="shared" si="11"/>
        <v>10525.982504612684</v>
      </c>
      <c r="R23" s="3">
        <f t="shared" si="12"/>
        <v>19696.273610451637</v>
      </c>
    </row>
    <row r="24" spans="1:18" x14ac:dyDescent="0.3">
      <c r="B24" s="5"/>
      <c r="C24" s="2"/>
      <c r="D24" s="26">
        <f t="shared" ref="D24:R24" si="43">SUM(D5:D23)</f>
        <v>0</v>
      </c>
      <c r="E24" s="26">
        <f>SUM(E5:E23)</f>
        <v>0</v>
      </c>
      <c r="F24" s="27">
        <f>SUM(F5:F23)</f>
        <v>0</v>
      </c>
      <c r="G24" s="27">
        <f t="shared" si="43"/>
        <v>8601979.1900000013</v>
      </c>
      <c r="H24" s="28">
        <f t="shared" si="43"/>
        <v>0.99999999999999989</v>
      </c>
      <c r="I24" s="29">
        <f t="shared" si="43"/>
        <v>714079.08999999973</v>
      </c>
      <c r="J24" s="29">
        <f t="shared" si="43"/>
        <v>116364.33999999997</v>
      </c>
      <c r="K24" s="29">
        <f t="shared" si="43"/>
        <v>374017.86</v>
      </c>
      <c r="L24" s="29">
        <f t="shared" si="43"/>
        <v>20182.679999999997</v>
      </c>
      <c r="M24" s="29">
        <f t="shared" si="43"/>
        <v>8056.0599999999986</v>
      </c>
      <c r="N24" s="29">
        <f t="shared" si="43"/>
        <v>36063.379999999997</v>
      </c>
      <c r="O24" s="29">
        <f t="shared" si="43"/>
        <v>5481.3799999999992</v>
      </c>
      <c r="P24" s="29">
        <f t="shared" si="43"/>
        <v>1274244.7899999996</v>
      </c>
      <c r="Q24" s="29">
        <f t="shared" si="43"/>
        <v>443801.36</v>
      </c>
      <c r="R24" s="29">
        <f t="shared" si="43"/>
        <v>830443.42999999982</v>
      </c>
    </row>
    <row r="25" spans="1:18" x14ac:dyDescent="0.3">
      <c r="G25" s="48">
        <v>8601979.1899999995</v>
      </c>
    </row>
    <row r="26" spans="1:18" x14ac:dyDescent="0.3">
      <c r="G26" s="22">
        <f>G25-G24</f>
        <v>0</v>
      </c>
    </row>
    <row r="27" spans="1:18" ht="32.4" x14ac:dyDescent="0.45">
      <c r="B27" s="5"/>
      <c r="C27" s="5"/>
      <c r="D27" s="49"/>
      <c r="E27" s="30" t="s">
        <v>59</v>
      </c>
      <c r="F27" s="31" t="s">
        <v>60</v>
      </c>
      <c r="G27" s="32" t="s">
        <v>61</v>
      </c>
    </row>
    <row r="28" spans="1:18" x14ac:dyDescent="0.3">
      <c r="B28" s="5" t="s">
        <v>12</v>
      </c>
      <c r="C28" s="5" t="s">
        <v>62</v>
      </c>
      <c r="D28" s="49" t="s">
        <v>63</v>
      </c>
      <c r="E28" s="19">
        <v>714079.09</v>
      </c>
      <c r="F28" s="33">
        <f>I40</f>
        <v>0</v>
      </c>
      <c r="G28" s="34">
        <f t="shared" ref="G28:G35" si="44">E28-F28</f>
        <v>714079.09</v>
      </c>
    </row>
    <row r="29" spans="1:18" x14ac:dyDescent="0.3">
      <c r="B29" s="5" t="s">
        <v>64</v>
      </c>
      <c r="C29" s="5" t="s">
        <v>65</v>
      </c>
      <c r="D29" s="49" t="s">
        <v>66</v>
      </c>
      <c r="E29" s="19">
        <v>374017.86</v>
      </c>
      <c r="F29" s="33">
        <f>K40</f>
        <v>0</v>
      </c>
      <c r="G29" s="34">
        <f t="shared" si="44"/>
        <v>374017.86</v>
      </c>
    </row>
    <row r="30" spans="1:18" x14ac:dyDescent="0.3">
      <c r="B30" s="5" t="s">
        <v>15</v>
      </c>
      <c r="C30" s="5" t="s">
        <v>67</v>
      </c>
      <c r="D30" s="49" t="s">
        <v>68</v>
      </c>
      <c r="E30" s="19">
        <v>20182.68</v>
      </c>
      <c r="F30" s="33">
        <f>L40</f>
        <v>0</v>
      </c>
      <c r="G30" s="34">
        <f t="shared" si="44"/>
        <v>20182.68</v>
      </c>
    </row>
    <row r="31" spans="1:18" x14ac:dyDescent="0.3">
      <c r="B31" s="5" t="s">
        <v>64</v>
      </c>
      <c r="C31" s="5" t="s">
        <v>69</v>
      </c>
      <c r="D31" s="49" t="s">
        <v>70</v>
      </c>
      <c r="E31" s="19">
        <v>8056.06</v>
      </c>
      <c r="F31" s="33">
        <f>M40</f>
        <v>0</v>
      </c>
      <c r="G31" s="34">
        <f t="shared" si="44"/>
        <v>8056.06</v>
      </c>
    </row>
    <row r="32" spans="1:18" x14ac:dyDescent="0.3">
      <c r="B32" s="5" t="s">
        <v>13</v>
      </c>
      <c r="C32" s="5" t="s">
        <v>71</v>
      </c>
      <c r="D32" s="49" t="s">
        <v>72</v>
      </c>
      <c r="E32" s="19">
        <v>116364.34</v>
      </c>
      <c r="F32" s="33">
        <f>J40</f>
        <v>0</v>
      </c>
      <c r="G32" s="34">
        <f t="shared" si="44"/>
        <v>116364.34</v>
      </c>
    </row>
    <row r="33" spans="2:18" x14ac:dyDescent="0.3">
      <c r="B33" s="5" t="s">
        <v>17</v>
      </c>
      <c r="C33" s="5" t="s">
        <v>73</v>
      </c>
      <c r="D33" s="49" t="s">
        <v>74</v>
      </c>
      <c r="E33" s="19">
        <v>36063.379999999997</v>
      </c>
      <c r="F33" s="33">
        <f>N40</f>
        <v>0</v>
      </c>
      <c r="G33" s="34">
        <f t="shared" si="44"/>
        <v>36063.379999999997</v>
      </c>
    </row>
    <row r="34" spans="2:18" x14ac:dyDescent="0.3">
      <c r="B34" s="5" t="s">
        <v>75</v>
      </c>
      <c r="C34" s="5" t="s">
        <v>76</v>
      </c>
      <c r="D34" s="49" t="s">
        <v>77</v>
      </c>
      <c r="E34" s="19">
        <v>600</v>
      </c>
      <c r="F34" s="33"/>
      <c r="G34" s="34">
        <f t="shared" si="44"/>
        <v>600</v>
      </c>
    </row>
    <row r="35" spans="2:18" x14ac:dyDescent="0.3">
      <c r="B35" s="5" t="s">
        <v>75</v>
      </c>
      <c r="C35" s="5" t="s">
        <v>78</v>
      </c>
      <c r="D35" s="49" t="s">
        <v>79</v>
      </c>
      <c r="E35" s="19">
        <v>4881.38</v>
      </c>
      <c r="F35" s="33">
        <f>O40</f>
        <v>0</v>
      </c>
      <c r="G35" s="34">
        <f t="shared" si="44"/>
        <v>4881.38</v>
      </c>
      <c r="H35" s="35">
        <f>SUM(G34:G35)</f>
        <v>5481.38</v>
      </c>
    </row>
    <row r="36" spans="2:18" x14ac:dyDescent="0.3">
      <c r="B36" s="5"/>
      <c r="C36" s="5"/>
      <c r="D36" s="49"/>
      <c r="E36" s="36">
        <f>SUM(E28:E35)</f>
        <v>1274244.7899999998</v>
      </c>
      <c r="F36" s="3"/>
      <c r="G36" s="37">
        <f>SUM(G28:G35)</f>
        <v>1274244.7899999998</v>
      </c>
    </row>
    <row r="37" spans="2:18" ht="28.8" hidden="1" x14ac:dyDescent="0.3">
      <c r="B37" s="5"/>
      <c r="C37" s="2"/>
      <c r="E37" s="38"/>
      <c r="F37" s="5"/>
      <c r="G37" s="39" t="s">
        <v>80</v>
      </c>
      <c r="H37" s="5"/>
      <c r="I37" s="40" t="s">
        <v>12</v>
      </c>
      <c r="J37" s="40" t="s">
        <v>13</v>
      </c>
      <c r="K37" s="40" t="s">
        <v>14</v>
      </c>
      <c r="L37" s="41" t="s">
        <v>15</v>
      </c>
      <c r="M37" s="41" t="s">
        <v>16</v>
      </c>
      <c r="N37" s="41" t="s">
        <v>17</v>
      </c>
      <c r="O37" s="41" t="s">
        <v>18</v>
      </c>
      <c r="P37" s="41" t="s">
        <v>19</v>
      </c>
      <c r="Q37" s="42" t="s">
        <v>81</v>
      </c>
      <c r="R37" s="42" t="s">
        <v>82</v>
      </c>
    </row>
    <row r="38" spans="2:18" hidden="1" x14ac:dyDescent="0.3">
      <c r="B38" s="5" t="s">
        <v>44</v>
      </c>
      <c r="C38" s="3" t="s">
        <v>83</v>
      </c>
      <c r="D38" s="50" t="s">
        <v>84</v>
      </c>
      <c r="E38" s="2"/>
      <c r="F38" s="2"/>
      <c r="G38" s="17"/>
      <c r="H38" s="5"/>
      <c r="I38" s="25"/>
      <c r="J38" s="25"/>
      <c r="K38" s="25"/>
      <c r="L38" s="25"/>
      <c r="M38" s="25"/>
      <c r="N38" s="25"/>
      <c r="O38" s="25"/>
      <c r="P38" s="43">
        <f>SUM(I38:O38)</f>
        <v>0</v>
      </c>
      <c r="Q38" s="3">
        <f t="shared" ref="Q38:Q39" si="45">SUM(K38,M38)</f>
        <v>0</v>
      </c>
      <c r="R38" s="3">
        <f t="shared" ref="R38:R39" si="46">SUM(O38,L38)</f>
        <v>0</v>
      </c>
    </row>
    <row r="39" spans="2:18" hidden="1" x14ac:dyDescent="0.3">
      <c r="B39" s="5" t="s">
        <v>49</v>
      </c>
      <c r="C39" s="3" t="s">
        <v>85</v>
      </c>
      <c r="D39" s="50" t="s">
        <v>86</v>
      </c>
      <c r="E39" s="2"/>
      <c r="F39" s="2"/>
      <c r="G39" s="17"/>
      <c r="H39" s="5"/>
      <c r="I39" s="25"/>
      <c r="J39" s="25"/>
      <c r="K39" s="25"/>
      <c r="L39" s="25"/>
      <c r="M39" s="25"/>
      <c r="N39" s="25"/>
      <c r="O39" s="25"/>
      <c r="P39" s="43">
        <f>SUM(I39:O39)</f>
        <v>0</v>
      </c>
      <c r="Q39" s="3">
        <f t="shared" si="45"/>
        <v>0</v>
      </c>
      <c r="R39" s="3">
        <f t="shared" si="46"/>
        <v>0</v>
      </c>
    </row>
    <row r="40" spans="2:18" hidden="1" x14ac:dyDescent="0.3">
      <c r="B40" s="5"/>
      <c r="C40" s="21" t="s">
        <v>87</v>
      </c>
      <c r="D40" s="50"/>
      <c r="E40" s="2"/>
      <c r="F40" s="2"/>
      <c r="G40" s="27">
        <f>SUM(G38:G39,G24)</f>
        <v>8601979.1900000013</v>
      </c>
      <c r="H40" s="5"/>
      <c r="I40" s="44">
        <f>SUM(I38:I39)</f>
        <v>0</v>
      </c>
      <c r="J40" s="44">
        <f t="shared" ref="J40:O40" si="47">SUM(J38:J39)</f>
        <v>0</v>
      </c>
      <c r="K40" s="44">
        <f t="shared" si="47"/>
        <v>0</v>
      </c>
      <c r="L40" s="44">
        <f t="shared" si="47"/>
        <v>0</v>
      </c>
      <c r="M40" s="44">
        <f t="shared" si="47"/>
        <v>0</v>
      </c>
      <c r="N40" s="44">
        <f t="shared" si="47"/>
        <v>0</v>
      </c>
      <c r="O40" s="44">
        <f t="shared" si="47"/>
        <v>0</v>
      </c>
      <c r="R40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53630C-D7A3-4BDD-AF7A-1FABA3AD67A6}"/>
</file>

<file path=customXml/itemProps2.xml><?xml version="1.0" encoding="utf-8"?>
<ds:datastoreItem xmlns:ds="http://schemas.openxmlformats.org/officeDocument/2006/customXml" ds:itemID="{4E4F1A32-72B8-493F-B90D-A48CF909FB07}"/>
</file>

<file path=customXml/itemProps3.xml><?xml version="1.0" encoding="utf-8"?>
<ds:datastoreItem xmlns:ds="http://schemas.openxmlformats.org/officeDocument/2006/customXml" ds:itemID="{DB3C1E51-4E4C-4562-A311-30E609C3AE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Acctg</vt:lpstr>
      <vt:lpstr>Employee Totals by Account (2)</vt:lpstr>
      <vt:lpstr>'Employee Totals by Account (2)'!CHealthLife</vt:lpstr>
      <vt:lpstr>'Employee Totals by Account (2)'!COtherBen</vt:lpstr>
      <vt:lpstr>'Employee Totals by Account (2)'!CPens</vt:lpstr>
      <vt:lpstr>'Employee Totals by Account (2)'!CPRTax</vt:lpstr>
      <vt:lpstr>'Employee Totals by Account (2)'!CWage</vt:lpstr>
      <vt:lpstr>'Employee Totals by Account (2)'!CWorkC</vt:lpstr>
      <vt:lpstr>'Employee Totals by Account (2)'!Dental</vt:lpstr>
      <vt:lpstr>'Employee Totals by Account (2)'!EBLnRange</vt:lpstr>
      <vt:lpstr>'Employee Totals by Account (2)'!Health</vt:lpstr>
      <vt:lpstr>'Employee Totals by Account (2)'!HealthLife</vt:lpstr>
      <vt:lpstr>'Employee Totals by Account (2)'!Life</vt:lpstr>
      <vt:lpstr>'Employee Totals by Account (2)'!Other</vt:lpstr>
      <vt:lpstr>'Employee Totals by Account (2)'!Other2</vt:lpstr>
      <vt:lpstr>'Employee Totals by Account (2)'!Penwion</vt:lpstr>
      <vt:lpstr>'Employee Totals by Account (2)'!PRTax</vt:lpstr>
      <vt:lpstr>'Employee Totals by Account (2)'!SalAcct</vt:lpstr>
      <vt:lpstr>'Employee Totals by Account (2)'!TotBenRange</vt:lpstr>
      <vt:lpstr>'Employee Totals by Account (2)'!TotTaxRange</vt:lpstr>
      <vt:lpstr>'Employee Totals by Account (2)'!WorkC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Temi Unger</cp:lastModifiedBy>
  <dcterms:created xsi:type="dcterms:W3CDTF">2022-06-14T10:12:00Z</dcterms:created>
  <dcterms:modified xsi:type="dcterms:W3CDTF">2024-10-28T09:23:37Z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